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6915" activeTab="0"/>
  </bookViews>
  <sheets>
    <sheet name="Лист1" sheetId="1" r:id="rId1"/>
    <sheet name="Лист2" sheetId="2" r:id="rId2"/>
    <sheet name="Лист3" sheetId="3" r:id="rId3"/>
  </sheets>
  <definedNames>
    <definedName name="Z_087BA992_E0CB_4F99_BC31_CA443E4394A6_.wvu.PrintArea" localSheetId="0" hidden="1">'Лист1'!$A$1:$I$65</definedName>
    <definedName name="Z_0A30DA64_E069_43B4_874A_002D647548BF_.wvu.Cols" localSheetId="0" hidden="1">'Лист1'!#REF!</definedName>
    <definedName name="Z_0A30DA64_E069_43B4_874A_002D647548BF_.wvu.PrintArea" localSheetId="0" hidden="1">'Лист1'!$A$1:$I$53</definedName>
    <definedName name="Z_0A30DA64_E069_43B4_874A_002D647548BF_.wvu.Rows" localSheetId="0" hidden="1">'Лист1'!$63:$65</definedName>
    <definedName name="Z_390BC9BD_396F_444D_ADFA_0DAC70A71416_.wvu.PrintArea" localSheetId="0" hidden="1">'Лист1'!$A$1:$I$65</definedName>
    <definedName name="Z_3E38E4B7_4EDF_451A_A22D_6F6556E10C81_.wvu.PrintArea" localSheetId="0" hidden="1">'Лист1'!$A$1:$G$66</definedName>
    <definedName name="Z_3EE9EE5E_1C24_4174_B644_790E6E2F597D_.wvu.PrintArea" localSheetId="0" hidden="1">'Лист1'!$A$1:$I$61</definedName>
    <definedName name="Z_3EE9EE5E_1C24_4174_B644_790E6E2F597D_.wvu.Rows" localSheetId="0" hidden="1">'Лист1'!$63:$65</definedName>
    <definedName name="Z_5077EB13_A9AE_4937_A5B9_F6F2A6D803A6_.wvu.PrintArea" localSheetId="0" hidden="1">'Лист1'!$A$1:$G$66</definedName>
    <definedName name="Z_77FF02E9_9FFA_4B2E_B194_BEC40E808CC1_.wvu.PrintArea" localSheetId="0" hidden="1">'Лист1'!$A$1:$H$66</definedName>
    <definedName name="Z_7C4DA34A_EB76_488C_A45C_047531CF11CC_.wvu.PrintArea" localSheetId="0" hidden="1">'Лист1'!$A$1:$I$65</definedName>
    <definedName name="Z_88666986_B216_49B3_8971_08178E161B11_.wvu.PrintArea" localSheetId="0" hidden="1">'Лист1'!$A$1:$G$61</definedName>
    <definedName name="Z_88666986_B216_49B3_8971_08178E161B11_.wvu.Rows" localSheetId="0" hidden="1">'Лист1'!$63:$65</definedName>
    <definedName name="Z_9BFD583D_6DD0_489A_B421_D030F5596256_.wvu.PrintArea" localSheetId="0" hidden="1">'Лист1'!$A$1:$H$66</definedName>
    <definedName name="Z_BBC02D63_0A32_40E7_816D_675442F9D11E_.wvu.PrintArea" localSheetId="0" hidden="1">'Лист1'!$A$1:$I$65</definedName>
    <definedName name="Z_BE95508C_4FE7_4896_886C_76389312C2BE_.wvu.PrintArea" localSheetId="0" hidden="1">'Лист1'!$A$1:$I$65</definedName>
    <definedName name="Z_CCB534FE_DCB4_451F_BE36_5B48D6F576A6_.wvu.PrintArea" localSheetId="0" hidden="1">'Лист1'!$A$1:$I$65</definedName>
    <definedName name="Z_CEB6CB18_832E_4AE9_9EF8_6AF09C91F825_.wvu.PrintArea" localSheetId="0" hidden="1">'Лист1'!$A$1:$G$61</definedName>
    <definedName name="Z_CF57A791_4854_44DC_A1C1_0846BD1399FE_.wvu.PrintArea" localSheetId="0" hidden="1">'Лист1'!$A$1:$H$66</definedName>
    <definedName name="Z_D3ECD6AA_8C33_4051_8DA8_3A411338BE6A_.wvu.PrintArea" localSheetId="0" hidden="1">'Лист1'!$A$1:$I$65</definedName>
    <definedName name="Z_F061E2AB_404D_424F_AC5E_0C6D05A3280C_.wvu.PrintArea" localSheetId="0" hidden="1">'Лист1'!$A$1:$G$53</definedName>
    <definedName name="Z_F061E2AB_404D_424F_AC5E_0C6D05A3280C_.wvu.Rows" localSheetId="0" hidden="1">'Лист1'!$63:$65</definedName>
    <definedName name="Z_F3C9E82B_4622_49D1_9DA7_9F98A9DAED59_.wvu.PrintArea" localSheetId="0" hidden="1">'Лист1'!$A$1:$I$65</definedName>
    <definedName name="_xlnm.Print_Area" localSheetId="0">'Лист1'!$A$1:$G$66</definedName>
  </definedNames>
  <calcPr fullCalcOnLoad="1" refMode="R1C1"/>
</workbook>
</file>

<file path=xl/sharedStrings.xml><?xml version="1.0" encoding="utf-8"?>
<sst xmlns="http://schemas.openxmlformats.org/spreadsheetml/2006/main" count="81" uniqueCount="57">
  <si>
    <t>Места с оплатой стоимости обучения</t>
  </si>
  <si>
    <t>Общий конкурс</t>
  </si>
  <si>
    <t>ЛЕЧЕБНОЕ ДЕЛО</t>
  </si>
  <si>
    <t>Республика Марий Эл</t>
  </si>
  <si>
    <t>ПЕДИАТРИЯ</t>
  </si>
  <si>
    <t>Республика Коми</t>
  </si>
  <si>
    <t>СОЦИАЛЬНАЯ РАБОТА</t>
  </si>
  <si>
    <t>Целевой прием</t>
  </si>
  <si>
    <t>ПЛАН
приёма</t>
  </si>
  <si>
    <t>ПОДАНО
заявлений</t>
  </si>
  <si>
    <t>КОНКУРС
заявлений</t>
  </si>
  <si>
    <t>ИТОГО:</t>
  </si>
  <si>
    <t>СТОМАТОЛОГИЯ</t>
  </si>
  <si>
    <t>СВЕДЕНИЯ О КОНКУРСЕ ЗАЯВЛЕНИЙ</t>
  </si>
  <si>
    <t>ТОВАРОВЕДЕНИЕ</t>
  </si>
  <si>
    <t>МЕНЕДЖМЕНТ</t>
  </si>
  <si>
    <t>ФКУЗ МСЧ-43 ФСИН России</t>
  </si>
  <si>
    <t>ФМБА России</t>
  </si>
  <si>
    <t xml:space="preserve">ФМБА России </t>
  </si>
  <si>
    <t>ГБУЗ Ненецкого АО "Ненецкая окружная больница"</t>
  </si>
  <si>
    <t xml:space="preserve">Общий конкурс </t>
  </si>
  <si>
    <t>Специальность (направление подготовки)
Условия обучения
Целевой прием (организация-заказчик)</t>
  </si>
  <si>
    <t>Департамент здравоохранения Кировской области</t>
  </si>
  <si>
    <t>Департамент здравоохранения Вологодской области</t>
  </si>
  <si>
    <t>Департамент здравоохранения Костромской области</t>
  </si>
  <si>
    <r>
      <t>Целевой прием</t>
    </r>
    <r>
      <rPr>
        <sz val="16"/>
        <color indexed="8"/>
        <rFont val="Arial"/>
        <family val="2"/>
      </rPr>
      <t>(Кировская область)</t>
    </r>
  </si>
  <si>
    <t>КЛИНИЧЕСКАЯ ПСИХОЛОГИЯ</t>
  </si>
  <si>
    <t>МЕДИЦИНСКАЯ БИОХИМИЯ</t>
  </si>
  <si>
    <r>
      <t xml:space="preserve">Целевой прием </t>
    </r>
    <r>
      <rPr>
        <sz val="16"/>
        <color indexed="8"/>
        <rFont val="Arial"/>
        <family val="2"/>
      </rPr>
      <t>(Кировская область)</t>
    </r>
  </si>
  <si>
    <t>Места с оплатой стоимости обучения (очно)</t>
  </si>
  <si>
    <t>Места с оплатой стоимости обучения (заочно)</t>
  </si>
  <si>
    <t>Места с оплатой стоимости обучения (очная)</t>
  </si>
  <si>
    <t>Места с оплатой стоимости обучения (очно-заочно)</t>
  </si>
  <si>
    <t>имеющие особые права</t>
  </si>
  <si>
    <t xml:space="preserve">победители и призеры олимпиад </t>
  </si>
  <si>
    <t>ФКУЗ МСЧ-12 ФСИН России</t>
  </si>
  <si>
    <t>Забрали документы</t>
  </si>
  <si>
    <t>260 (26)</t>
  </si>
  <si>
    <t>95 (10)</t>
  </si>
  <si>
    <t>15 (2)</t>
  </si>
  <si>
    <t>10 (1)</t>
  </si>
  <si>
    <t>390 (40)</t>
  </si>
  <si>
    <t>КОНКУРС заявлений лиц, имеющих особые права</t>
  </si>
  <si>
    <t>Места, финансируемые из федерального бюджета (из них - для лиц, имеющие особые права)</t>
  </si>
  <si>
    <t>123+7=130</t>
  </si>
  <si>
    <t>137-7=130</t>
  </si>
  <si>
    <t>3-2=1</t>
  </si>
  <si>
    <t>8-4=4</t>
  </si>
  <si>
    <t>1-1=0</t>
  </si>
  <si>
    <t>50+1=51</t>
  </si>
  <si>
    <t>45-1=44</t>
  </si>
  <si>
    <t>15-1=14</t>
  </si>
  <si>
    <t>5+2=7</t>
  </si>
  <si>
    <t>5-2=3</t>
  </si>
  <si>
    <t>3-3=0</t>
  </si>
  <si>
    <t>7+3=10</t>
  </si>
  <si>
    <t>14 августа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</si>
</sst>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1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53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2" fillId="0" borderId="0" xfId="53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3" fillId="11" borderId="10" xfId="53" applyFont="1" applyFill="1" applyBorder="1" applyAlignment="1">
      <alignment horizontal="left" vertical="center" wrapText="1"/>
      <protection/>
    </xf>
    <xf numFmtId="0" fontId="23" fillId="11" borderId="1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left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horizontal="center" vertical="center"/>
      <protection/>
    </xf>
    <xf numFmtId="0" fontId="23" fillId="11" borderId="10" xfId="53" applyFont="1" applyFill="1" applyBorder="1" applyAlignment="1">
      <alignment horizontal="left" vertical="center"/>
      <protection/>
    </xf>
    <xf numFmtId="1" fontId="23" fillId="11" borderId="10" xfId="53" applyNumberFormat="1" applyFont="1" applyFill="1" applyBorder="1" applyAlignment="1">
      <alignment horizontal="center" vertical="center"/>
      <protection/>
    </xf>
    <xf numFmtId="2" fontId="23" fillId="11" borderId="10" xfId="53" applyNumberFormat="1" applyFont="1" applyFill="1" applyBorder="1" applyAlignment="1">
      <alignment horizontal="center" vertical="center"/>
      <protection/>
    </xf>
    <xf numFmtId="0" fontId="23" fillId="24" borderId="10" xfId="53" applyFont="1" applyFill="1" applyBorder="1" applyAlignment="1">
      <alignment horizontal="left" vertical="center"/>
      <protection/>
    </xf>
    <xf numFmtId="1" fontId="23" fillId="24" borderId="10" xfId="53" applyNumberFormat="1" applyFont="1" applyFill="1" applyBorder="1" applyAlignment="1">
      <alignment horizontal="center" vertical="center"/>
      <protection/>
    </xf>
    <xf numFmtId="0" fontId="25" fillId="24" borderId="10" xfId="53" applyFont="1" applyFill="1" applyBorder="1" applyAlignment="1">
      <alignment horizontal="left" vertical="center"/>
      <protection/>
    </xf>
    <xf numFmtId="1" fontId="25" fillId="24" borderId="10" xfId="53" applyNumberFormat="1" applyFont="1" applyFill="1" applyBorder="1" applyAlignment="1">
      <alignment horizontal="center" vertical="center"/>
      <protection/>
    </xf>
    <xf numFmtId="0" fontId="24" fillId="24" borderId="10" xfId="53" applyFont="1" applyFill="1" applyBorder="1" applyAlignment="1">
      <alignment horizontal="left" vertical="center"/>
      <protection/>
    </xf>
    <xf numFmtId="1" fontId="24" fillId="24" borderId="10" xfId="53" applyNumberFormat="1" applyFont="1" applyFill="1" applyBorder="1" applyAlignment="1">
      <alignment horizontal="center" vertical="center"/>
      <protection/>
    </xf>
    <xf numFmtId="1" fontId="23" fillId="0" borderId="10" xfId="53" applyNumberFormat="1" applyFont="1" applyFill="1" applyBorder="1" applyAlignment="1">
      <alignment horizontal="center" vertical="center"/>
      <protection/>
    </xf>
    <xf numFmtId="0" fontId="23" fillId="24" borderId="11" xfId="53" applyFont="1" applyFill="1" applyBorder="1" applyAlignment="1">
      <alignment horizontal="left" vertical="center"/>
      <protection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11" borderId="11" xfId="53" applyFont="1" applyFill="1" applyBorder="1" applyAlignment="1">
      <alignment horizontal="left" vertical="center"/>
      <protection/>
    </xf>
    <xf numFmtId="0" fontId="28" fillId="0" borderId="0" xfId="0" applyFont="1" applyFill="1" applyAlignment="1">
      <alignment/>
    </xf>
    <xf numFmtId="1" fontId="24" fillId="0" borderId="10" xfId="53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6" fillId="0" borderId="0" xfId="53" applyFont="1" applyAlignment="1" applyProtection="1">
      <alignment horizontal="center" vertical="center"/>
      <protection locked="0"/>
    </xf>
    <xf numFmtId="0" fontId="27" fillId="0" borderId="0" xfId="53" applyFont="1" applyAlignment="1" applyProtection="1">
      <alignment horizontal="center" vertical="top"/>
      <protection locked="0"/>
    </xf>
    <xf numFmtId="2" fontId="23" fillId="0" borderId="0" xfId="53" applyNumberFormat="1" applyFont="1" applyFill="1" applyBorder="1" applyAlignment="1">
      <alignment horizontal="center" vertical="center"/>
      <protection/>
    </xf>
    <xf numFmtId="0" fontId="26" fillId="0" borderId="0" xfId="53" applyFont="1" applyAlignment="1" applyProtection="1">
      <alignment horizontal="center" vertical="center"/>
      <protection locked="0"/>
    </xf>
    <xf numFmtId="0" fontId="27" fillId="0" borderId="0" xfId="53" applyFont="1" applyAlignment="1" applyProtection="1">
      <alignment horizontal="center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50" zoomScaleNormal="70" zoomScaleSheetLayoutView="50" workbookViewId="0" topLeftCell="A28">
      <selection activeCell="F35" sqref="F35"/>
    </sheetView>
  </sheetViews>
  <sheetFormatPr defaultColWidth="9.140625" defaultRowHeight="15"/>
  <cols>
    <col min="1" max="1" width="85.7109375" style="5" customWidth="1"/>
    <col min="2" max="3" width="20.140625" style="7" bestFit="1" customWidth="1"/>
    <col min="4" max="4" width="20.140625" style="7" customWidth="1"/>
    <col min="5" max="5" width="22.421875" style="7" customWidth="1"/>
    <col min="6" max="6" width="23.8515625" style="7" customWidth="1"/>
    <col min="7" max="7" width="20.140625" style="7" bestFit="1" customWidth="1"/>
    <col min="8" max="8" width="22.140625" style="7" customWidth="1"/>
    <col min="9" max="9" width="18.28125" style="7" customWidth="1"/>
    <col min="10" max="16384" width="9.00390625" style="2" customWidth="1"/>
  </cols>
  <sheetData>
    <row r="1" spans="1:9" ht="35.25">
      <c r="A1" s="39" t="s">
        <v>13</v>
      </c>
      <c r="B1" s="39"/>
      <c r="C1" s="39"/>
      <c r="D1" s="39"/>
      <c r="E1" s="39"/>
      <c r="F1" s="39"/>
      <c r="G1" s="39"/>
      <c r="H1" s="36"/>
      <c r="I1" s="1"/>
    </row>
    <row r="2" spans="1:9" ht="34.5">
      <c r="A2" s="40" t="s">
        <v>56</v>
      </c>
      <c r="B2" s="40"/>
      <c r="C2" s="40"/>
      <c r="D2" s="40"/>
      <c r="E2" s="40"/>
      <c r="F2" s="40"/>
      <c r="G2" s="40"/>
      <c r="H2" s="37"/>
      <c r="I2" s="1"/>
    </row>
    <row r="3" spans="1:9" ht="17.25" customHeight="1">
      <c r="A3" s="4"/>
      <c r="B3" s="6"/>
      <c r="C3" s="6"/>
      <c r="D3" s="6"/>
      <c r="E3" s="6"/>
      <c r="F3" s="6"/>
      <c r="G3" s="6"/>
      <c r="H3" s="6"/>
      <c r="I3" s="6"/>
    </row>
    <row r="4" spans="1:8" ht="127.5" customHeight="1">
      <c r="A4" s="11" t="s">
        <v>21</v>
      </c>
      <c r="B4" s="12" t="s">
        <v>8</v>
      </c>
      <c r="C4" s="12" t="s">
        <v>9</v>
      </c>
      <c r="D4" s="12" t="s">
        <v>33</v>
      </c>
      <c r="E4" s="12" t="s">
        <v>34</v>
      </c>
      <c r="F4" s="12" t="s">
        <v>36</v>
      </c>
      <c r="G4" s="12" t="s">
        <v>10</v>
      </c>
      <c r="H4" s="12" t="s">
        <v>42</v>
      </c>
    </row>
    <row r="5" spans="1:8" ht="22.5" customHeight="1">
      <c r="A5" s="13"/>
      <c r="B5" s="14"/>
      <c r="C5" s="15"/>
      <c r="D5" s="16"/>
      <c r="E5" s="15"/>
      <c r="F5" s="16"/>
      <c r="G5" s="16"/>
      <c r="H5" s="38"/>
    </row>
    <row r="6" spans="1:8" s="3" customFormat="1" ht="22.5" customHeight="1">
      <c r="A6" s="17" t="s">
        <v>2</v>
      </c>
      <c r="B6" s="18">
        <f>SUM(260,B19)</f>
        <v>310</v>
      </c>
      <c r="C6" s="18">
        <f>SUM(C7,C19)</f>
        <v>1893</v>
      </c>
      <c r="D6" s="18">
        <f>SUM(D7,D19)</f>
        <v>3</v>
      </c>
      <c r="E6" s="18">
        <f>SUM(E7,E19)</f>
        <v>0</v>
      </c>
      <c r="F6" s="18">
        <f>SUM(F7,F19)</f>
        <v>142</v>
      </c>
      <c r="G6" s="19">
        <f>SUM((C6-F6)/B6)</f>
        <v>5.648387096774194</v>
      </c>
      <c r="H6" s="16"/>
    </row>
    <row r="7" spans="1:8" s="8" customFormat="1" ht="46.5" customHeight="1">
      <c r="A7" s="13" t="s">
        <v>43</v>
      </c>
      <c r="B7" s="21" t="s">
        <v>37</v>
      </c>
      <c r="C7" s="21">
        <f>SUM(C8,C9)</f>
        <v>1345</v>
      </c>
      <c r="D7" s="21">
        <f>SUM(D8,D9)</f>
        <v>3</v>
      </c>
      <c r="E7" s="21">
        <f>SUM(E8,E9)</f>
        <v>0</v>
      </c>
      <c r="F7" s="21">
        <f>SUM(F8,F9)</f>
        <v>109</v>
      </c>
      <c r="G7" s="19">
        <f>SUM((C7-F7)/260)</f>
        <v>4.753846153846154</v>
      </c>
      <c r="H7" s="19">
        <f>D7/26</f>
        <v>0.11538461538461539</v>
      </c>
    </row>
    <row r="8" spans="1:8" s="9" customFormat="1" ht="22.5" customHeight="1">
      <c r="A8" s="22" t="s">
        <v>1</v>
      </c>
      <c r="B8" s="23" t="s">
        <v>44</v>
      </c>
      <c r="C8" s="23">
        <v>1151</v>
      </c>
      <c r="D8" s="23">
        <v>3</v>
      </c>
      <c r="E8" s="23">
        <v>0</v>
      </c>
      <c r="F8" s="23">
        <v>67</v>
      </c>
      <c r="G8" s="19">
        <f>SUM((C8-F8)/130)</f>
        <v>8.338461538461539</v>
      </c>
      <c r="H8" s="16"/>
    </row>
    <row r="9" spans="1:8" s="9" customFormat="1" ht="22.5" customHeight="1">
      <c r="A9" s="22" t="s">
        <v>7</v>
      </c>
      <c r="B9" s="23" t="s">
        <v>45</v>
      </c>
      <c r="C9" s="23">
        <f>SUM(C10:C18)</f>
        <v>194</v>
      </c>
      <c r="D9" s="23">
        <f>SUM(D10:D13)</f>
        <v>0</v>
      </c>
      <c r="E9" s="23">
        <f>SUM(E10:E18)</f>
        <v>0</v>
      </c>
      <c r="F9" s="23">
        <f>SUM(F10:F18)</f>
        <v>42</v>
      </c>
      <c r="G9" s="19">
        <f>SUM((C9-F9)/130)</f>
        <v>1.1692307692307693</v>
      </c>
      <c r="H9" s="16"/>
    </row>
    <row r="10" spans="1:8" ht="22.5" customHeight="1">
      <c r="A10" s="24" t="s">
        <v>22</v>
      </c>
      <c r="B10" s="25">
        <v>80</v>
      </c>
      <c r="C10" s="25">
        <v>127</v>
      </c>
      <c r="D10" s="25">
        <v>0</v>
      </c>
      <c r="E10" s="34">
        <v>0</v>
      </c>
      <c r="F10" s="25">
        <v>30</v>
      </c>
      <c r="G10" s="19">
        <f aca="true" t="shared" si="0" ref="G10:G66">SUM((C10-F10)/B10)</f>
        <v>1.2125</v>
      </c>
      <c r="H10" s="16"/>
    </row>
    <row r="11" spans="1:8" ht="22.5" customHeight="1">
      <c r="A11" s="24" t="s">
        <v>23</v>
      </c>
      <c r="B11" s="25" t="s">
        <v>46</v>
      </c>
      <c r="C11" s="25">
        <v>1</v>
      </c>
      <c r="D11" s="25">
        <v>0</v>
      </c>
      <c r="E11" s="34">
        <v>0</v>
      </c>
      <c r="F11" s="25">
        <v>0</v>
      </c>
      <c r="G11" s="19">
        <f>SUM((C11-F11)/1)</f>
        <v>1</v>
      </c>
      <c r="H11" s="16"/>
    </row>
    <row r="12" spans="1:8" ht="22.5" customHeight="1">
      <c r="A12" s="24" t="s">
        <v>24</v>
      </c>
      <c r="B12" s="25">
        <v>2</v>
      </c>
      <c r="C12" s="25">
        <v>5</v>
      </c>
      <c r="D12" s="25">
        <v>0</v>
      </c>
      <c r="E12" s="34">
        <v>0</v>
      </c>
      <c r="F12" s="25">
        <v>3</v>
      </c>
      <c r="G12" s="19">
        <f t="shared" si="0"/>
        <v>1</v>
      </c>
      <c r="H12" s="16"/>
    </row>
    <row r="13" spans="1:8" ht="22.5" customHeight="1">
      <c r="A13" s="24" t="s">
        <v>18</v>
      </c>
      <c r="B13" s="25" t="s">
        <v>47</v>
      </c>
      <c r="C13" s="25">
        <v>5</v>
      </c>
      <c r="D13" s="25">
        <v>0</v>
      </c>
      <c r="E13" s="34">
        <v>0</v>
      </c>
      <c r="F13" s="25">
        <v>1</v>
      </c>
      <c r="G13" s="19">
        <f>SUM((C13-F13)/4)</f>
        <v>1</v>
      </c>
      <c r="H13" s="16"/>
    </row>
    <row r="14" spans="1:8" ht="22.5" customHeight="1">
      <c r="A14" s="24" t="s">
        <v>3</v>
      </c>
      <c r="B14" s="25">
        <v>20</v>
      </c>
      <c r="C14" s="25">
        <v>31</v>
      </c>
      <c r="D14" s="25">
        <v>0</v>
      </c>
      <c r="E14" s="34">
        <v>0</v>
      </c>
      <c r="F14" s="25">
        <v>5</v>
      </c>
      <c r="G14" s="19">
        <f t="shared" si="0"/>
        <v>1.3</v>
      </c>
      <c r="H14" s="16"/>
    </row>
    <row r="15" spans="1:8" ht="22.5" customHeight="1">
      <c r="A15" s="24" t="s">
        <v>5</v>
      </c>
      <c r="B15" s="25">
        <v>20</v>
      </c>
      <c r="C15" s="25">
        <v>22</v>
      </c>
      <c r="D15" s="25">
        <v>0</v>
      </c>
      <c r="E15" s="34">
        <v>0</v>
      </c>
      <c r="F15" s="25">
        <v>3</v>
      </c>
      <c r="G15" s="19">
        <f t="shared" si="0"/>
        <v>0.95</v>
      </c>
      <c r="H15" s="16"/>
    </row>
    <row r="16" spans="1:8" ht="22.5" customHeight="1">
      <c r="A16" s="24" t="s">
        <v>16</v>
      </c>
      <c r="B16" s="25">
        <v>2</v>
      </c>
      <c r="C16" s="25">
        <v>2</v>
      </c>
      <c r="D16" s="25">
        <v>0</v>
      </c>
      <c r="E16" s="34">
        <v>0</v>
      </c>
      <c r="F16" s="25">
        <v>0</v>
      </c>
      <c r="G16" s="19">
        <f t="shared" si="0"/>
        <v>1</v>
      </c>
      <c r="H16" s="16"/>
    </row>
    <row r="17" spans="1:8" ht="22.5" customHeight="1">
      <c r="A17" s="24" t="s">
        <v>19</v>
      </c>
      <c r="B17" s="25" t="s">
        <v>48</v>
      </c>
      <c r="C17" s="25">
        <v>0</v>
      </c>
      <c r="D17" s="25">
        <v>0</v>
      </c>
      <c r="E17" s="34">
        <v>0</v>
      </c>
      <c r="F17" s="25">
        <v>0</v>
      </c>
      <c r="G17" s="19">
        <f>SUM((C17-F17))</f>
        <v>0</v>
      </c>
      <c r="H17" s="16"/>
    </row>
    <row r="18" spans="1:8" ht="22.5" customHeight="1">
      <c r="A18" s="24" t="s">
        <v>35</v>
      </c>
      <c r="B18" s="25">
        <v>1</v>
      </c>
      <c r="C18" s="25">
        <v>1</v>
      </c>
      <c r="D18" s="25">
        <v>0</v>
      </c>
      <c r="E18" s="34">
        <v>0</v>
      </c>
      <c r="F18" s="25">
        <v>0</v>
      </c>
      <c r="G18" s="19">
        <f t="shared" si="0"/>
        <v>1</v>
      </c>
      <c r="H18" s="16"/>
    </row>
    <row r="19" spans="1:8" s="8" customFormat="1" ht="22.5" customHeight="1">
      <c r="A19" s="20" t="s">
        <v>0</v>
      </c>
      <c r="B19" s="21">
        <v>50</v>
      </c>
      <c r="C19" s="21">
        <v>548</v>
      </c>
      <c r="D19" s="21">
        <v>0</v>
      </c>
      <c r="E19" s="26">
        <v>0</v>
      </c>
      <c r="F19" s="21">
        <v>33</v>
      </c>
      <c r="G19" s="19">
        <f t="shared" si="0"/>
        <v>10.3</v>
      </c>
      <c r="H19" s="16"/>
    </row>
    <row r="20" spans="1:8" ht="22.5" customHeight="1">
      <c r="A20" s="20"/>
      <c r="B20" s="21"/>
      <c r="C20" s="21"/>
      <c r="D20" s="21"/>
      <c r="E20" s="21"/>
      <c r="F20" s="21"/>
      <c r="G20" s="16"/>
      <c r="H20" s="16"/>
    </row>
    <row r="21" spans="1:8" s="10" customFormat="1" ht="22.5" customHeight="1">
      <c r="A21" s="17" t="s">
        <v>4</v>
      </c>
      <c r="B21" s="18">
        <f>SUM(95,B28)</f>
        <v>115</v>
      </c>
      <c r="C21" s="18">
        <f>SUM(C22,C28)</f>
        <v>1098</v>
      </c>
      <c r="D21" s="18">
        <f>SUM(D22,D28)</f>
        <v>2</v>
      </c>
      <c r="E21" s="18">
        <f>SUM(E22,E28)</f>
        <v>0</v>
      </c>
      <c r="F21" s="18">
        <f>SUM(F22,F28)</f>
        <v>62</v>
      </c>
      <c r="G21" s="19">
        <f t="shared" si="0"/>
        <v>9.008695652173913</v>
      </c>
      <c r="H21" s="16"/>
    </row>
    <row r="22" spans="1:8" s="8" customFormat="1" ht="46.5" customHeight="1">
      <c r="A22" s="13" t="s">
        <v>43</v>
      </c>
      <c r="B22" s="21" t="s">
        <v>38</v>
      </c>
      <c r="C22" s="21">
        <f>SUM(C23,C24)</f>
        <v>778</v>
      </c>
      <c r="D22" s="21">
        <f>SUM(D23,D24)</f>
        <v>2</v>
      </c>
      <c r="E22" s="21">
        <f>SUM(E23,E24)</f>
        <v>0</v>
      </c>
      <c r="F22" s="21">
        <f>SUM(F23,F24)</f>
        <v>42</v>
      </c>
      <c r="G22" s="19">
        <f>SUM((C22-F22)/95)</f>
        <v>7.747368421052632</v>
      </c>
      <c r="H22" s="19">
        <f>D22/10</f>
        <v>0.2</v>
      </c>
    </row>
    <row r="23" spans="1:8" s="9" customFormat="1" ht="22.5" customHeight="1">
      <c r="A23" s="22" t="s">
        <v>1</v>
      </c>
      <c r="B23" s="23" t="s">
        <v>49</v>
      </c>
      <c r="C23" s="23">
        <v>719</v>
      </c>
      <c r="D23" s="23">
        <v>2</v>
      </c>
      <c r="E23" s="23">
        <v>0</v>
      </c>
      <c r="F23" s="23">
        <v>35</v>
      </c>
      <c r="G23" s="19">
        <f>SUM((C23-F23)/51)</f>
        <v>13.411764705882353</v>
      </c>
      <c r="H23" s="16"/>
    </row>
    <row r="24" spans="1:8" s="9" customFormat="1" ht="22.5" customHeight="1">
      <c r="A24" s="22" t="s">
        <v>7</v>
      </c>
      <c r="B24" s="23" t="s">
        <v>50</v>
      </c>
      <c r="C24" s="23">
        <f>SUM(C25:C27)</f>
        <v>59</v>
      </c>
      <c r="D24" s="23">
        <f>SUM(D25:D27)</f>
        <v>0</v>
      </c>
      <c r="E24" s="23">
        <f>SUM(E25:E27)</f>
        <v>0</v>
      </c>
      <c r="F24" s="23">
        <f>SUM(F25:F27)</f>
        <v>7</v>
      </c>
      <c r="G24" s="19">
        <f>SUM((C24-F24)/44)</f>
        <v>1.1818181818181819</v>
      </c>
      <c r="H24" s="16"/>
    </row>
    <row r="25" spans="1:8" ht="22.5" customHeight="1">
      <c r="A25" s="24" t="s">
        <v>22</v>
      </c>
      <c r="B25" s="25">
        <v>20</v>
      </c>
      <c r="C25" s="25">
        <v>28</v>
      </c>
      <c r="D25" s="25">
        <v>0</v>
      </c>
      <c r="E25" s="25">
        <v>0</v>
      </c>
      <c r="F25" s="25">
        <v>6</v>
      </c>
      <c r="G25" s="19">
        <f t="shared" si="0"/>
        <v>1.1</v>
      </c>
      <c r="H25" s="16"/>
    </row>
    <row r="26" spans="1:8" ht="22.5" customHeight="1">
      <c r="A26" s="24" t="s">
        <v>3</v>
      </c>
      <c r="B26" s="25">
        <v>10</v>
      </c>
      <c r="C26" s="25">
        <v>17</v>
      </c>
      <c r="D26" s="25">
        <v>0</v>
      </c>
      <c r="E26" s="25">
        <v>0</v>
      </c>
      <c r="F26" s="25">
        <v>1</v>
      </c>
      <c r="G26" s="19">
        <f t="shared" si="0"/>
        <v>1.6</v>
      </c>
      <c r="H26" s="16"/>
    </row>
    <row r="27" spans="1:8" ht="22.5" customHeight="1">
      <c r="A27" s="24" t="s">
        <v>5</v>
      </c>
      <c r="B27" s="25" t="s">
        <v>51</v>
      </c>
      <c r="C27" s="25">
        <v>14</v>
      </c>
      <c r="D27" s="25">
        <v>0</v>
      </c>
      <c r="E27" s="25">
        <v>0</v>
      </c>
      <c r="F27" s="25">
        <v>0</v>
      </c>
      <c r="G27" s="19">
        <f>SUM((C27-F27)/14)</f>
        <v>1</v>
      </c>
      <c r="H27" s="16"/>
    </row>
    <row r="28" spans="1:8" s="8" customFormat="1" ht="22.5" customHeight="1">
      <c r="A28" s="20" t="s">
        <v>0</v>
      </c>
      <c r="B28" s="21">
        <v>20</v>
      </c>
      <c r="C28" s="21">
        <v>320</v>
      </c>
      <c r="D28" s="26">
        <v>0</v>
      </c>
      <c r="E28" s="21">
        <v>0</v>
      </c>
      <c r="F28" s="26">
        <v>20</v>
      </c>
      <c r="G28" s="19">
        <f t="shared" si="0"/>
        <v>15</v>
      </c>
      <c r="H28" s="16"/>
    </row>
    <row r="29" spans="1:8" s="8" customFormat="1" ht="22.5" customHeight="1">
      <c r="A29" s="20"/>
      <c r="B29" s="21"/>
      <c r="C29" s="21"/>
      <c r="D29" s="26"/>
      <c r="E29" s="21"/>
      <c r="F29" s="26"/>
      <c r="G29" s="16"/>
      <c r="H29" s="16"/>
    </row>
    <row r="30" spans="1:8" s="10" customFormat="1" ht="22.5" customHeight="1">
      <c r="A30" s="17" t="s">
        <v>12</v>
      </c>
      <c r="B30" s="18">
        <f>SUM(15,B37)</f>
        <v>45</v>
      </c>
      <c r="C30" s="18">
        <f>SUM(C31,C37)</f>
        <v>555</v>
      </c>
      <c r="D30" s="18">
        <f>SUM(D31,D37)</f>
        <v>2</v>
      </c>
      <c r="E30" s="18">
        <f>SUM(E31,E37)</f>
        <v>1</v>
      </c>
      <c r="F30" s="18">
        <f>SUM(F31,F37)</f>
        <v>28</v>
      </c>
      <c r="G30" s="19">
        <f t="shared" si="0"/>
        <v>11.71111111111111</v>
      </c>
      <c r="H30" s="16"/>
    </row>
    <row r="31" spans="1:8" s="8" customFormat="1" ht="46.5" customHeight="1">
      <c r="A31" s="13" t="s">
        <v>43</v>
      </c>
      <c r="B31" s="21" t="s">
        <v>39</v>
      </c>
      <c r="C31" s="21">
        <f>C32+C33</f>
        <v>356</v>
      </c>
      <c r="D31" s="21">
        <f>D32+D33</f>
        <v>2</v>
      </c>
      <c r="E31" s="21">
        <f>E32+E33</f>
        <v>1</v>
      </c>
      <c r="F31" s="21">
        <f>F32+F33</f>
        <v>15</v>
      </c>
      <c r="G31" s="19">
        <f>SUM((C31-F31)/15)</f>
        <v>22.733333333333334</v>
      </c>
      <c r="H31" s="19">
        <f>D31/2</f>
        <v>1</v>
      </c>
    </row>
    <row r="32" spans="1:8" s="9" customFormat="1" ht="22.5" customHeight="1">
      <c r="A32" s="22" t="s">
        <v>20</v>
      </c>
      <c r="B32" s="23">
        <v>10</v>
      </c>
      <c r="C32" s="23">
        <v>341</v>
      </c>
      <c r="D32" s="23">
        <v>2</v>
      </c>
      <c r="E32" s="23">
        <v>1</v>
      </c>
      <c r="F32" s="23">
        <v>15</v>
      </c>
      <c r="G32" s="19">
        <f t="shared" si="0"/>
        <v>32.6</v>
      </c>
      <c r="H32" s="16"/>
    </row>
    <row r="33" spans="1:8" s="9" customFormat="1" ht="22.5" customHeight="1">
      <c r="A33" s="22" t="s">
        <v>7</v>
      </c>
      <c r="B33" s="23">
        <f>SUM(B34:B36)</f>
        <v>5</v>
      </c>
      <c r="C33" s="23">
        <f>SUM(C34:C36)</f>
        <v>15</v>
      </c>
      <c r="D33" s="23">
        <v>0</v>
      </c>
      <c r="E33" s="23">
        <f>SUM(E34:E36)</f>
        <v>0</v>
      </c>
      <c r="F33" s="23">
        <v>0</v>
      </c>
      <c r="G33" s="19">
        <f t="shared" si="0"/>
        <v>3</v>
      </c>
      <c r="H33" s="16"/>
    </row>
    <row r="34" spans="1:8" s="9" customFormat="1" ht="22.5" customHeight="1">
      <c r="A34" s="24" t="s">
        <v>22</v>
      </c>
      <c r="B34" s="35">
        <v>3</v>
      </c>
      <c r="C34" s="23">
        <v>12</v>
      </c>
      <c r="D34" s="23">
        <v>0</v>
      </c>
      <c r="E34" s="23">
        <v>0</v>
      </c>
      <c r="F34" s="23">
        <v>2</v>
      </c>
      <c r="G34" s="19">
        <f t="shared" si="0"/>
        <v>3.3333333333333335</v>
      </c>
      <c r="H34" s="16"/>
    </row>
    <row r="35" spans="1:8" s="9" customFormat="1" ht="22.5" customHeight="1">
      <c r="A35" s="24" t="s">
        <v>24</v>
      </c>
      <c r="B35" s="23">
        <v>1</v>
      </c>
      <c r="C35" s="23">
        <v>2</v>
      </c>
      <c r="D35" s="23">
        <v>0</v>
      </c>
      <c r="E35" s="23">
        <v>0</v>
      </c>
      <c r="F35" s="23">
        <v>0</v>
      </c>
      <c r="G35" s="19">
        <f t="shared" si="0"/>
        <v>2</v>
      </c>
      <c r="H35" s="16"/>
    </row>
    <row r="36" spans="1:8" s="9" customFormat="1" ht="22.5" customHeight="1">
      <c r="A36" s="24" t="s">
        <v>17</v>
      </c>
      <c r="B36" s="23">
        <v>1</v>
      </c>
      <c r="C36" s="23">
        <v>1</v>
      </c>
      <c r="D36" s="23">
        <v>0</v>
      </c>
      <c r="E36" s="23">
        <v>0</v>
      </c>
      <c r="F36" s="23">
        <v>0</v>
      </c>
      <c r="G36" s="19">
        <f t="shared" si="0"/>
        <v>1</v>
      </c>
      <c r="H36" s="16"/>
    </row>
    <row r="37" spans="1:8" s="9" customFormat="1" ht="22.5" customHeight="1">
      <c r="A37" s="20" t="s">
        <v>0</v>
      </c>
      <c r="B37" s="23">
        <v>30</v>
      </c>
      <c r="C37" s="23">
        <v>199</v>
      </c>
      <c r="D37" s="23">
        <v>0</v>
      </c>
      <c r="E37" s="23">
        <v>0</v>
      </c>
      <c r="F37" s="23">
        <v>13</v>
      </c>
      <c r="G37" s="19">
        <f t="shared" si="0"/>
        <v>6.2</v>
      </c>
      <c r="H37" s="16"/>
    </row>
    <row r="38" spans="1:8" s="8" customFormat="1" ht="22.5" customHeight="1">
      <c r="A38" s="20"/>
      <c r="B38" s="21"/>
      <c r="C38" s="21"/>
      <c r="D38" s="26"/>
      <c r="E38" s="21"/>
      <c r="F38" s="26"/>
      <c r="G38" s="16"/>
      <c r="H38" s="16"/>
    </row>
    <row r="39" spans="1:8" s="10" customFormat="1" ht="22.5" customHeight="1">
      <c r="A39" s="17" t="s">
        <v>6</v>
      </c>
      <c r="B39" s="18">
        <f>SUM(B43,10)</f>
        <v>25</v>
      </c>
      <c r="C39" s="18">
        <f>SUM(C43,C40)</f>
        <v>35</v>
      </c>
      <c r="D39" s="18">
        <f>SUM(D43,D40)</f>
        <v>0</v>
      </c>
      <c r="E39" s="18">
        <f>SUM(E43,E40)</f>
        <v>0</v>
      </c>
      <c r="F39" s="18">
        <f>SUM(F43,F40)</f>
        <v>0</v>
      </c>
      <c r="G39" s="19">
        <f t="shared" si="0"/>
        <v>1.4</v>
      </c>
      <c r="H39" s="16"/>
    </row>
    <row r="40" spans="1:8" s="8" customFormat="1" ht="46.5" customHeight="1">
      <c r="A40" s="13" t="s">
        <v>43</v>
      </c>
      <c r="B40" s="31" t="s">
        <v>40</v>
      </c>
      <c r="C40" s="31">
        <f>SUM(C41:C42)</f>
        <v>21</v>
      </c>
      <c r="D40" s="31">
        <f>SUM(D41:D42)</f>
        <v>0</v>
      </c>
      <c r="E40" s="31">
        <f>SUM(E41:E42)</f>
        <v>0</v>
      </c>
      <c r="F40" s="31">
        <f>SUM(F41:F42)</f>
        <v>0</v>
      </c>
      <c r="G40" s="19">
        <f>SUM((C40-F40)/10)</f>
        <v>2.1</v>
      </c>
      <c r="H40" s="19">
        <f>D40/1</f>
        <v>0</v>
      </c>
    </row>
    <row r="41" spans="1:8" s="8" customFormat="1" ht="22.5" customHeight="1">
      <c r="A41" s="22" t="s">
        <v>1</v>
      </c>
      <c r="B41" s="31" t="s">
        <v>52</v>
      </c>
      <c r="C41" s="31">
        <v>18</v>
      </c>
      <c r="D41" s="31">
        <v>0</v>
      </c>
      <c r="E41" s="31">
        <v>0</v>
      </c>
      <c r="F41" s="31">
        <v>0</v>
      </c>
      <c r="G41" s="19">
        <f>SUM((C41-F41)/7)</f>
        <v>2.5714285714285716</v>
      </c>
      <c r="H41" s="16"/>
    </row>
    <row r="42" spans="1:8" s="8" customFormat="1" ht="22.5" customHeight="1">
      <c r="A42" s="22" t="s">
        <v>25</v>
      </c>
      <c r="B42" s="21" t="s">
        <v>53</v>
      </c>
      <c r="C42" s="21">
        <v>3</v>
      </c>
      <c r="D42" s="21">
        <v>0</v>
      </c>
      <c r="E42" s="21">
        <v>0</v>
      </c>
      <c r="F42" s="21">
        <v>0</v>
      </c>
      <c r="G42" s="19">
        <f>SUM((C42-F42)/3)</f>
        <v>1</v>
      </c>
      <c r="H42" s="16"/>
    </row>
    <row r="43" spans="1:8" s="8" customFormat="1" ht="22.5" customHeight="1">
      <c r="A43" s="20" t="s">
        <v>0</v>
      </c>
      <c r="B43" s="21">
        <v>15</v>
      </c>
      <c r="C43" s="21">
        <v>14</v>
      </c>
      <c r="D43" s="21">
        <v>0</v>
      </c>
      <c r="E43" s="21">
        <v>0</v>
      </c>
      <c r="F43" s="21">
        <v>0</v>
      </c>
      <c r="G43" s="19">
        <f t="shared" si="0"/>
        <v>0.9333333333333333</v>
      </c>
      <c r="H43" s="16"/>
    </row>
    <row r="44" spans="1:8" s="8" customFormat="1" ht="22.5" customHeight="1">
      <c r="A44" s="20"/>
      <c r="B44" s="21"/>
      <c r="C44" s="21"/>
      <c r="D44" s="26"/>
      <c r="E44" s="21"/>
      <c r="F44" s="26"/>
      <c r="G44" s="16"/>
      <c r="H44" s="16"/>
    </row>
    <row r="45" spans="1:8" s="10" customFormat="1" ht="22.5" customHeight="1">
      <c r="A45" s="17" t="s">
        <v>14</v>
      </c>
      <c r="B45" s="18">
        <f>SUM(B46,B47)</f>
        <v>45</v>
      </c>
      <c r="C45" s="18">
        <f>SUM(C46,C47)</f>
        <v>23</v>
      </c>
      <c r="D45" s="18">
        <f>SUM(D46:D47)</f>
        <v>0</v>
      </c>
      <c r="E45" s="18">
        <f>SUM(E46,E47)</f>
        <v>0</v>
      </c>
      <c r="F45" s="18">
        <f>SUM(F46:F47)</f>
        <v>0</v>
      </c>
      <c r="G45" s="19">
        <f t="shared" si="0"/>
        <v>0.5111111111111111</v>
      </c>
      <c r="H45" s="16"/>
    </row>
    <row r="46" spans="1:8" s="8" customFormat="1" ht="22.5" customHeight="1">
      <c r="A46" s="20" t="s">
        <v>29</v>
      </c>
      <c r="B46" s="21">
        <v>15</v>
      </c>
      <c r="C46" s="21">
        <v>13</v>
      </c>
      <c r="D46" s="26">
        <v>0</v>
      </c>
      <c r="E46" s="21">
        <v>0</v>
      </c>
      <c r="F46" s="26">
        <v>0</v>
      </c>
      <c r="G46" s="19">
        <f t="shared" si="0"/>
        <v>0.8666666666666667</v>
      </c>
      <c r="H46" s="16"/>
    </row>
    <row r="47" spans="1:8" s="8" customFormat="1" ht="22.5" customHeight="1">
      <c r="A47" s="20" t="s">
        <v>30</v>
      </c>
      <c r="B47" s="21">
        <v>30</v>
      </c>
      <c r="C47" s="21">
        <v>10</v>
      </c>
      <c r="D47" s="26">
        <v>0</v>
      </c>
      <c r="E47" s="21">
        <v>0</v>
      </c>
      <c r="F47" s="26">
        <v>0</v>
      </c>
      <c r="G47" s="19">
        <f t="shared" si="0"/>
        <v>0.3333333333333333</v>
      </c>
      <c r="H47" s="16"/>
    </row>
    <row r="48" spans="1:8" s="8" customFormat="1" ht="22.5" customHeight="1">
      <c r="A48" s="20"/>
      <c r="B48" s="21"/>
      <c r="C48" s="21"/>
      <c r="D48" s="26"/>
      <c r="E48" s="21"/>
      <c r="F48" s="26"/>
      <c r="G48" s="16"/>
      <c r="H48" s="16"/>
    </row>
    <row r="49" spans="1:8" s="10" customFormat="1" ht="22.5" customHeight="1">
      <c r="A49" s="17" t="s">
        <v>15</v>
      </c>
      <c r="B49" s="18">
        <f>B50</f>
        <v>25</v>
      </c>
      <c r="C49" s="18">
        <f>C50</f>
        <v>23</v>
      </c>
      <c r="D49" s="18">
        <f>D50</f>
        <v>0</v>
      </c>
      <c r="E49" s="18">
        <f>E50</f>
        <v>0</v>
      </c>
      <c r="F49" s="18">
        <f>F50</f>
        <v>1</v>
      </c>
      <c r="G49" s="19">
        <f t="shared" si="0"/>
        <v>0.88</v>
      </c>
      <c r="H49" s="16"/>
    </row>
    <row r="50" spans="1:8" s="8" customFormat="1" ht="22.5" customHeight="1">
      <c r="A50" s="27" t="s">
        <v>0</v>
      </c>
      <c r="B50" s="21">
        <v>25</v>
      </c>
      <c r="C50" s="21">
        <v>23</v>
      </c>
      <c r="D50" s="26">
        <v>0</v>
      </c>
      <c r="E50" s="21">
        <v>0</v>
      </c>
      <c r="F50" s="26">
        <v>1</v>
      </c>
      <c r="G50" s="19">
        <f t="shared" si="0"/>
        <v>0.88</v>
      </c>
      <c r="H50" s="16"/>
    </row>
    <row r="51" spans="1:8" s="8" customFormat="1" ht="22.5" customHeight="1">
      <c r="A51" s="20"/>
      <c r="B51" s="21"/>
      <c r="C51" s="21"/>
      <c r="D51" s="26"/>
      <c r="E51" s="21"/>
      <c r="F51" s="26"/>
      <c r="G51" s="16"/>
      <c r="H51" s="16"/>
    </row>
    <row r="52" spans="1:8" s="10" customFormat="1" ht="22.5" customHeight="1">
      <c r="A52" s="17" t="s">
        <v>26</v>
      </c>
      <c r="B52" s="18">
        <f>SUM(B53:B54)</f>
        <v>30</v>
      </c>
      <c r="C52" s="18">
        <f>SUM(C53:C54)</f>
        <v>92</v>
      </c>
      <c r="D52" s="18">
        <f>D53</f>
        <v>0</v>
      </c>
      <c r="E52" s="18">
        <f>SUM(E53:E54)</f>
        <v>0</v>
      </c>
      <c r="F52" s="18">
        <f>SUM(F53:F54)</f>
        <v>11</v>
      </c>
      <c r="G52" s="19">
        <f t="shared" si="0"/>
        <v>2.7</v>
      </c>
      <c r="H52" s="16"/>
    </row>
    <row r="53" spans="1:8" s="8" customFormat="1" ht="22.5" customHeight="1">
      <c r="A53" s="27" t="s">
        <v>31</v>
      </c>
      <c r="B53" s="21">
        <v>20</v>
      </c>
      <c r="C53" s="21">
        <v>65</v>
      </c>
      <c r="D53" s="26">
        <v>0</v>
      </c>
      <c r="E53" s="21">
        <v>0</v>
      </c>
      <c r="F53" s="26">
        <v>7</v>
      </c>
      <c r="G53" s="19">
        <f t="shared" si="0"/>
        <v>2.9</v>
      </c>
      <c r="H53" s="16"/>
    </row>
    <row r="54" spans="1:8" s="8" customFormat="1" ht="22.5" customHeight="1">
      <c r="A54" s="27" t="s">
        <v>32</v>
      </c>
      <c r="B54" s="21">
        <v>10</v>
      </c>
      <c r="C54" s="21">
        <v>27</v>
      </c>
      <c r="D54" s="26">
        <f>D55</f>
        <v>0</v>
      </c>
      <c r="E54" s="21">
        <v>0</v>
      </c>
      <c r="F54" s="26">
        <v>4</v>
      </c>
      <c r="G54" s="19">
        <f t="shared" si="0"/>
        <v>2.3</v>
      </c>
      <c r="H54" s="16"/>
    </row>
    <row r="55" spans="1:8" s="8" customFormat="1" ht="22.5" customHeight="1">
      <c r="A55" s="27"/>
      <c r="B55" s="21"/>
      <c r="C55" s="26"/>
      <c r="D55" s="26"/>
      <c r="E55" s="26"/>
      <c r="F55" s="26"/>
      <c r="G55" s="16"/>
      <c r="H55" s="16"/>
    </row>
    <row r="56" spans="1:8" s="8" customFormat="1" ht="22.5" customHeight="1">
      <c r="A56" s="32" t="s">
        <v>27</v>
      </c>
      <c r="B56" s="18">
        <f>SUM(10,B60)</f>
        <v>20</v>
      </c>
      <c r="C56" s="18">
        <f>SUM(C57,C60)</f>
        <v>281</v>
      </c>
      <c r="D56" s="18">
        <f>SUM(D57,D60)</f>
        <v>1</v>
      </c>
      <c r="E56" s="18">
        <f>SUM(E57,E60)</f>
        <v>0</v>
      </c>
      <c r="F56" s="18">
        <f>SUM(F57,F60)</f>
        <v>13</v>
      </c>
      <c r="G56" s="19">
        <f t="shared" si="0"/>
        <v>13.4</v>
      </c>
      <c r="H56" s="16"/>
    </row>
    <row r="57" spans="1:8" s="33" customFormat="1" ht="46.5" customHeight="1">
      <c r="A57" s="13" t="s">
        <v>43</v>
      </c>
      <c r="B57" s="26" t="s">
        <v>40</v>
      </c>
      <c r="C57" s="26">
        <f>SUM(C58:C59)</f>
        <v>200</v>
      </c>
      <c r="D57" s="26">
        <f>SUM(D58:D59)</f>
        <v>1</v>
      </c>
      <c r="E57" s="26">
        <f>SUM(E58:E59)</f>
        <v>0</v>
      </c>
      <c r="F57" s="26">
        <f>F58+F59</f>
        <v>8</v>
      </c>
      <c r="G57" s="19">
        <f>SUM((C57-F57)/10)</f>
        <v>19.2</v>
      </c>
      <c r="H57" s="19">
        <f>D57/1</f>
        <v>1</v>
      </c>
    </row>
    <row r="58" spans="1:8" s="33" customFormat="1" ht="22.5" customHeight="1">
      <c r="A58" s="22" t="s">
        <v>1</v>
      </c>
      <c r="B58" s="26" t="s">
        <v>55</v>
      </c>
      <c r="C58" s="26">
        <v>200</v>
      </c>
      <c r="D58" s="26">
        <v>1</v>
      </c>
      <c r="E58" s="26">
        <v>0</v>
      </c>
      <c r="F58" s="26">
        <v>8</v>
      </c>
      <c r="G58" s="19">
        <f>SUM((C58-F58)/10)</f>
        <v>19.2</v>
      </c>
      <c r="H58" s="16"/>
    </row>
    <row r="59" spans="1:8" s="33" customFormat="1" ht="22.5" customHeight="1">
      <c r="A59" s="22" t="s">
        <v>28</v>
      </c>
      <c r="B59" s="26" t="s">
        <v>54</v>
      </c>
      <c r="C59" s="26">
        <v>0</v>
      </c>
      <c r="D59" s="26">
        <v>0</v>
      </c>
      <c r="E59" s="26">
        <v>0</v>
      </c>
      <c r="F59" s="26">
        <v>0</v>
      </c>
      <c r="G59" s="19">
        <f>SUM((C59-F59))</f>
        <v>0</v>
      </c>
      <c r="H59" s="16"/>
    </row>
    <row r="60" spans="1:8" s="8" customFormat="1" ht="22.5" customHeight="1">
      <c r="A60" s="27" t="s">
        <v>0</v>
      </c>
      <c r="B60" s="21">
        <v>10</v>
      </c>
      <c r="C60" s="21">
        <v>81</v>
      </c>
      <c r="D60" s="26">
        <v>0</v>
      </c>
      <c r="E60" s="21">
        <v>0</v>
      </c>
      <c r="F60" s="26">
        <v>5</v>
      </c>
      <c r="G60" s="19">
        <f t="shared" si="0"/>
        <v>7.6</v>
      </c>
      <c r="H60" s="16"/>
    </row>
    <row r="61" spans="1:8" s="8" customFormat="1" ht="22.5" customHeight="1">
      <c r="A61" s="27"/>
      <c r="B61" s="21"/>
      <c r="C61" s="21"/>
      <c r="D61" s="26"/>
      <c r="E61" s="21"/>
      <c r="F61" s="26"/>
      <c r="G61" s="16"/>
      <c r="H61" s="16"/>
    </row>
    <row r="62" spans="1:8" s="8" customFormat="1" ht="25.5" customHeight="1">
      <c r="A62" s="17" t="s">
        <v>11</v>
      </c>
      <c r="B62" s="18">
        <f>SUM(390,B66)</f>
        <v>615</v>
      </c>
      <c r="C62" s="18">
        <f>SUM(C63,C66)</f>
        <v>4000</v>
      </c>
      <c r="D62" s="18">
        <f>SUM(D63,D66)</f>
        <v>8</v>
      </c>
      <c r="E62" s="18">
        <f>SUM(E63,E66)</f>
        <v>1</v>
      </c>
      <c r="F62" s="18">
        <f>SUM(F63,F66)</f>
        <v>257</v>
      </c>
      <c r="G62" s="19">
        <f t="shared" si="0"/>
        <v>6.086178861788618</v>
      </c>
      <c r="H62" s="16"/>
    </row>
    <row r="63" spans="1:9" s="10" customFormat="1" ht="46.5" customHeight="1">
      <c r="A63" s="13" t="s">
        <v>43</v>
      </c>
      <c r="B63" s="21" t="s">
        <v>41</v>
      </c>
      <c r="C63" s="21">
        <f>SUM(C64:C65)</f>
        <v>2700</v>
      </c>
      <c r="D63" s="21">
        <f>SUM(D64:D65)</f>
        <v>8</v>
      </c>
      <c r="E63" s="21">
        <f>SUM(E64:E65)</f>
        <v>1</v>
      </c>
      <c r="F63" s="21">
        <f>SUM(F64:F65)</f>
        <v>174</v>
      </c>
      <c r="G63" s="19">
        <f>SUM((C63-F63)/390)</f>
        <v>6.476923076923077</v>
      </c>
      <c r="H63" s="19">
        <f>D63/40</f>
        <v>0.2</v>
      </c>
      <c r="I63" s="28"/>
    </row>
    <row r="64" spans="1:9" s="10" customFormat="1" ht="22.5" customHeight="1">
      <c r="A64" s="22" t="s">
        <v>1</v>
      </c>
      <c r="B64" s="23">
        <f>SUM(B8,B23,B32,B41,B58)</f>
        <v>10</v>
      </c>
      <c r="C64" s="23">
        <f>SUM(C8,C23,C32,C41,C58)</f>
        <v>2429</v>
      </c>
      <c r="D64" s="23">
        <f>SUM(D8,D23,D32,D41,D58)</f>
        <v>8</v>
      </c>
      <c r="E64" s="23">
        <f>SUM(E8,E23,E32,E41,E58)</f>
        <v>1</v>
      </c>
      <c r="F64" s="23">
        <f>SUM(F8,F23,F32,F41,F58)</f>
        <v>125</v>
      </c>
      <c r="G64" s="19">
        <f t="shared" si="0"/>
        <v>230.4</v>
      </c>
      <c r="H64" s="16"/>
      <c r="I64" s="28"/>
    </row>
    <row r="65" spans="1:9" s="10" customFormat="1" ht="22.5" customHeight="1">
      <c r="A65" s="22" t="s">
        <v>7</v>
      </c>
      <c r="B65" s="23">
        <f>SUM(B9,B24,B33,,B42,B59)</f>
        <v>5</v>
      </c>
      <c r="C65" s="23">
        <f>SUM(C9,C24,C33,,C42,C59)</f>
        <v>271</v>
      </c>
      <c r="D65" s="23">
        <f>SUM(D9,D24,D33,,D42,D59)</f>
        <v>0</v>
      </c>
      <c r="E65" s="23">
        <f>SUM(E9,E24,E33,,E42,E59)</f>
        <v>0</v>
      </c>
      <c r="F65" s="23">
        <f>SUM(F9,F24,F33,,F42,F59)</f>
        <v>49</v>
      </c>
      <c r="G65" s="19">
        <f t="shared" si="0"/>
        <v>44.4</v>
      </c>
      <c r="H65" s="16"/>
      <c r="I65" s="28"/>
    </row>
    <row r="66" spans="1:9" ht="21">
      <c r="A66" s="20" t="s">
        <v>0</v>
      </c>
      <c r="B66" s="21">
        <f>SUM(B19,B28,B37,B43,B45,B49,B52,B60)</f>
        <v>225</v>
      </c>
      <c r="C66" s="21">
        <f>SUM(C19,C28,C37,C43,C45,C49,C52,C60)</f>
        <v>1300</v>
      </c>
      <c r="D66" s="21">
        <f>SUM(D19,D28,D37,D43,D45,D49,D52,D60)</f>
        <v>0</v>
      </c>
      <c r="E66" s="21">
        <f>SUM(E19,E28,E37,E43,E45,E49,E52,E60)</f>
        <v>0</v>
      </c>
      <c r="F66" s="21">
        <f>SUM(F19,F28,F37,F43,F45,F49,F52,F60)</f>
        <v>83</v>
      </c>
      <c r="G66" s="19">
        <f t="shared" si="0"/>
        <v>5.408888888888889</v>
      </c>
      <c r="H66" s="16"/>
      <c r="I66" s="30"/>
    </row>
    <row r="67" spans="1:9" ht="21">
      <c r="A67" s="29"/>
      <c r="B67" s="30"/>
      <c r="C67" s="30"/>
      <c r="D67" s="30"/>
      <c r="E67" s="30"/>
      <c r="F67" s="30"/>
      <c r="G67" s="30"/>
      <c r="H67" s="30"/>
      <c r="I67" s="30"/>
    </row>
  </sheetData>
  <sheetProtection/>
  <mergeCells count="2">
    <mergeCell ref="A1:G1"/>
    <mergeCell ref="A2:G2"/>
  </mergeCells>
  <printOptions horizontalCentered="1" verticalCentered="1"/>
  <pageMargins left="0.3937007874015748" right="0.3937007874015748" top="0.31496062992125984" bottom="0.1968503937007874" header="0.3937007874015748" footer="0.3937007874015748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Сергеевич</dc:creator>
  <cp:keywords/>
  <dc:description/>
  <cp:lastModifiedBy>term6</cp:lastModifiedBy>
  <cp:lastPrinted>2014-08-12T11:55:37Z</cp:lastPrinted>
  <dcterms:created xsi:type="dcterms:W3CDTF">2007-06-26T10:54:08Z</dcterms:created>
  <dcterms:modified xsi:type="dcterms:W3CDTF">2014-08-14T11:29:35Z</dcterms:modified>
  <cp:category/>
  <cp:version/>
  <cp:contentType/>
  <cp:contentStatus/>
</cp:coreProperties>
</file>